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4875" activeTab="0"/>
  </bookViews>
  <sheets>
    <sheet name="mitja Marató" sheetId="1" r:id="rId1"/>
  </sheets>
  <definedNames/>
  <calcPr fullCalcOnLoad="1"/>
</workbook>
</file>

<file path=xl/sharedStrings.xml><?xml version="1.0" encoding="utf-8"?>
<sst xmlns="http://schemas.openxmlformats.org/spreadsheetml/2006/main" count="353" uniqueCount="109">
  <si>
    <t>Introdueix el teu temps en 10km</t>
  </si>
  <si>
    <t>min</t>
  </si>
  <si>
    <t>seg</t>
  </si>
  <si>
    <t>Aquest pla d'entrenament va destinat a millorar la fortalesa metal en les curses de fons.</t>
  </si>
  <si>
    <t>Està basat en baixa intensitat (per corredors no professionals i de més de 30 anys).</t>
  </si>
  <si>
    <t>hores</t>
  </si>
  <si>
    <t>Setmana 1</t>
  </si>
  <si>
    <t xml:space="preserve">Dilluns </t>
  </si>
  <si>
    <t>Dimarts</t>
  </si>
  <si>
    <t>Dimecres</t>
  </si>
  <si>
    <t xml:space="preserve">Dijous </t>
  </si>
  <si>
    <t>Divendres</t>
  </si>
  <si>
    <t>Dissabte</t>
  </si>
  <si>
    <t>Diumenge</t>
  </si>
  <si>
    <t>descans</t>
  </si>
  <si>
    <t>9x300m</t>
  </si>
  <si>
    <t>total segons</t>
  </si>
  <si>
    <t>rodar suau 60'</t>
  </si>
  <si>
    <t>10x300m</t>
  </si>
  <si>
    <t>Setmana 2</t>
  </si>
  <si>
    <t>Setmana 3</t>
  </si>
  <si>
    <t>11x300m</t>
  </si>
  <si>
    <t>Setmana 4</t>
  </si>
  <si>
    <t>12x300m</t>
  </si>
  <si>
    <t>5x600m</t>
  </si>
  <si>
    <t xml:space="preserve">10km progressiu fins </t>
  </si>
  <si>
    <t>Copia el temps del 10km que et calcula el programa a la</t>
  </si>
  <si>
    <t>caselles dels 10 km</t>
  </si>
  <si>
    <t>10 km calculats</t>
  </si>
  <si>
    <t>Setmana 5</t>
  </si>
  <si>
    <t>segons</t>
  </si>
  <si>
    <t>Si no saps el temps en 10km entra el de Mitja Marató</t>
  </si>
  <si>
    <t>Objectiu marató</t>
  </si>
  <si>
    <t>Calculat a partir dels 10km</t>
  </si>
  <si>
    <t>Ritme</t>
  </si>
  <si>
    <t>Ritmes a seguir</t>
  </si>
  <si>
    <t>300m</t>
  </si>
  <si>
    <t>600m</t>
  </si>
  <si>
    <t>1000m</t>
  </si>
  <si>
    <t>2000m</t>
  </si>
  <si>
    <t>Ritmes progressiu</t>
  </si>
  <si>
    <t>minuts</t>
  </si>
  <si>
    <t>Setmana 6</t>
  </si>
  <si>
    <t>6x600m</t>
  </si>
  <si>
    <t>12km progressiu</t>
  </si>
  <si>
    <t>rec 1min</t>
  </si>
  <si>
    <t>rec 2min</t>
  </si>
  <si>
    <t>fins</t>
  </si>
  <si>
    <t>Setmana 7</t>
  </si>
  <si>
    <t>16km progressius</t>
  </si>
  <si>
    <t>Setmana 8</t>
  </si>
  <si>
    <t>6x1000m</t>
  </si>
  <si>
    <t>Setmana 9</t>
  </si>
  <si>
    <t>7x1000m</t>
  </si>
  <si>
    <t>Setmana 10</t>
  </si>
  <si>
    <t>8x1000m</t>
  </si>
  <si>
    <t>1h15min suau</t>
  </si>
  <si>
    <t>Setmana 11</t>
  </si>
  <si>
    <t>Setmana 12</t>
  </si>
  <si>
    <t>Setmana 13</t>
  </si>
  <si>
    <t>Setmana 14</t>
  </si>
  <si>
    <t>3x2000m</t>
  </si>
  <si>
    <t>Suau</t>
  </si>
  <si>
    <t>rodar 60'</t>
  </si>
  <si>
    <t xml:space="preserve">30min </t>
  </si>
  <si>
    <t>12km</t>
  </si>
  <si>
    <t>Rodar 1h15</t>
  </si>
  <si>
    <t>30min</t>
  </si>
  <si>
    <t>14km</t>
  </si>
  <si>
    <t>40min</t>
  </si>
  <si>
    <t>1h15min</t>
  </si>
  <si>
    <t xml:space="preserve">40min </t>
  </si>
  <si>
    <t>suau</t>
  </si>
  <si>
    <t>1h10min</t>
  </si>
  <si>
    <t>Rodatge 30segons mes</t>
  </si>
  <si>
    <t>Objectiu mitja marató</t>
  </si>
  <si>
    <t>Introdueix el teu temps actual en Mitja Marató</t>
  </si>
  <si>
    <t>Abans de començar aquest pla cal haver corregut 2-3 setmanes  fent 3 rodatges per setmana amb algun canvi d'un minut</t>
  </si>
  <si>
    <t>Durant 1 rodatge al 80% fer 5 canvis d'1 min al 90%.</t>
  </si>
  <si>
    <t xml:space="preserve">1h10 </t>
  </si>
  <si>
    <t>50min</t>
  </si>
  <si>
    <t xml:space="preserve">8km </t>
  </si>
  <si>
    <t>55min</t>
  </si>
  <si>
    <t xml:space="preserve">10km </t>
  </si>
  <si>
    <t>45min</t>
  </si>
  <si>
    <t>8km vius</t>
  </si>
  <si>
    <t>16km en pla</t>
  </si>
  <si>
    <t>14km en pla</t>
  </si>
  <si>
    <t>30 min</t>
  </si>
  <si>
    <t xml:space="preserve">45min </t>
  </si>
  <si>
    <t>Test 100%</t>
  </si>
  <si>
    <t>4x2000m</t>
  </si>
  <si>
    <t>10km</t>
  </si>
  <si>
    <t>5x2000m</t>
  </si>
  <si>
    <t>trots 100m</t>
  </si>
  <si>
    <t>competició</t>
  </si>
  <si>
    <t>canvis suaus</t>
  </si>
  <si>
    <t>hora</t>
  </si>
  <si>
    <t>ritme/km</t>
  </si>
  <si>
    <t>temps</t>
  </si>
  <si>
    <t>10km en circuit pla, ritme/km</t>
  </si>
  <si>
    <t>*començant 50 segons més lent i pujant cada 10min</t>
  </si>
  <si>
    <t>rec 5min</t>
  </si>
  <si>
    <t>rec 3min</t>
  </si>
  <si>
    <t>9km</t>
  </si>
  <si>
    <t>anotacions</t>
  </si>
  <si>
    <t>Autor : Ricard Garcia Valls</t>
  </si>
  <si>
    <t>Test 10km</t>
  </si>
  <si>
    <t>Pla d'entrenament per mitja marató (14 setmanes)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</si>
</sst>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[$-C0A]dddd\,\ dd&quot; de &quot;mmmm&quot; de &quot;yyyy"/>
    <numFmt numFmtId="166" formatCode="[$-F800]dddd\ mmmm\ dd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0" xfId="0" applyFill="1" applyBorder="1" applyAlignment="1">
      <alignment/>
    </xf>
    <xf numFmtId="0" fontId="4" fillId="0" borderId="0" xfId="0" applyFont="1" applyBorder="1" applyAlignment="1">
      <alignment/>
    </xf>
    <xf numFmtId="0" fontId="5" fillId="5" borderId="1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left"/>
    </xf>
    <xf numFmtId="0" fontId="0" fillId="2" borderId="10" xfId="0" applyFill="1" applyBorder="1" applyAlignment="1">
      <alignment/>
    </xf>
    <xf numFmtId="1" fontId="0" fillId="2" borderId="10" xfId="0" applyNumberForma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5" borderId="1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2" borderId="11" xfId="0" applyNumberFormat="1" applyFill="1" applyBorder="1" applyAlignment="1">
      <alignment horizontal="right"/>
    </xf>
    <xf numFmtId="9" fontId="0" fillId="2" borderId="0" xfId="0" applyNumberFormat="1" applyFill="1" applyAlignment="1">
      <alignment horizontal="right"/>
    </xf>
    <xf numFmtId="0" fontId="0" fillId="2" borderId="1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0" fillId="6" borderId="0" xfId="0" applyFill="1" applyAlignment="1">
      <alignment/>
    </xf>
    <xf numFmtId="0" fontId="1" fillId="7" borderId="11" xfId="0" applyFont="1" applyFill="1" applyBorder="1" applyAlignment="1">
      <alignment horizontal="right"/>
    </xf>
    <xf numFmtId="0" fontId="1" fillId="7" borderId="1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3" borderId="11" xfId="0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 locked="0"/>
    </xf>
    <xf numFmtId="0" fontId="1" fillId="3" borderId="12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66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workbookViewId="0" topLeftCell="A1">
      <pane ySplit="1" topLeftCell="BM2" activePane="bottomLeft" state="frozen"/>
      <selection pane="topLeft" activeCell="A1" sqref="A1"/>
      <selection pane="bottomLeft" activeCell="B30" sqref="B30"/>
    </sheetView>
  </sheetViews>
  <sheetFormatPr defaultColWidth="11.421875" defaultRowHeight="12.75"/>
  <cols>
    <col min="2" max="2" width="31.421875" style="0" customWidth="1"/>
    <col min="3" max="3" width="15.140625" style="0" customWidth="1"/>
    <col min="4" max="4" width="11.421875" style="41" customWidth="1"/>
    <col min="5" max="5" width="8.8515625" style="0" customWidth="1"/>
    <col min="6" max="6" width="4.8515625" style="0" customWidth="1"/>
    <col min="7" max="7" width="12.28125" style="0" bestFit="1" customWidth="1"/>
    <col min="8" max="8" width="9.140625" style="0" customWidth="1"/>
    <col min="9" max="9" width="11.421875" style="69" customWidth="1"/>
    <col min="10" max="11" width="11.421875" style="0" hidden="1" customWidth="1"/>
  </cols>
  <sheetData>
    <row r="1" spans="1:12" ht="21" thickBot="1">
      <c r="A1" s="20" t="s">
        <v>108</v>
      </c>
      <c r="B1" s="21"/>
      <c r="C1" s="21"/>
      <c r="D1" s="33"/>
      <c r="E1" s="21"/>
      <c r="F1" s="22"/>
      <c r="G1" s="2"/>
      <c r="H1" s="2"/>
      <c r="I1" s="73" t="s">
        <v>106</v>
      </c>
      <c r="J1" s="74"/>
      <c r="K1" s="75"/>
      <c r="L1" s="75"/>
    </row>
    <row r="2" spans="1:12" ht="12.75">
      <c r="A2" s="2"/>
      <c r="B2" s="2"/>
      <c r="C2" s="2"/>
      <c r="D2" s="34"/>
      <c r="E2" s="2"/>
      <c r="F2" s="2"/>
      <c r="G2" s="2"/>
      <c r="H2" s="2"/>
      <c r="I2" s="76"/>
      <c r="J2" s="74"/>
      <c r="K2" s="75"/>
      <c r="L2" s="75"/>
    </row>
    <row r="3" spans="1:12" ht="12.75">
      <c r="A3" s="19" t="s">
        <v>3</v>
      </c>
      <c r="B3" s="2"/>
      <c r="C3" s="2"/>
      <c r="D3" s="34"/>
      <c r="E3" s="2"/>
      <c r="F3" s="2"/>
      <c r="G3" s="2"/>
      <c r="H3" s="2"/>
      <c r="I3" s="76"/>
      <c r="J3" s="74"/>
      <c r="K3" s="75"/>
      <c r="L3" s="75"/>
    </row>
    <row r="4" spans="1:12" ht="12.75">
      <c r="A4" s="19" t="s">
        <v>4</v>
      </c>
      <c r="B4" s="2"/>
      <c r="C4" s="2"/>
      <c r="D4" s="34"/>
      <c r="E4" s="2"/>
      <c r="F4" s="2"/>
      <c r="G4" s="2"/>
      <c r="H4" s="2"/>
      <c r="I4" s="76"/>
      <c r="J4" s="74"/>
      <c r="K4" s="75"/>
      <c r="L4" s="75"/>
    </row>
    <row r="5" spans="1:12" ht="12.75">
      <c r="A5" s="19" t="s">
        <v>77</v>
      </c>
      <c r="B5" s="2"/>
      <c r="C5" s="2"/>
      <c r="D5" s="34"/>
      <c r="E5" s="2"/>
      <c r="F5" s="2"/>
      <c r="G5" s="2"/>
      <c r="H5" s="2"/>
      <c r="I5" s="76"/>
      <c r="J5" s="74"/>
      <c r="K5" s="75"/>
      <c r="L5" s="75"/>
    </row>
    <row r="6" spans="1:12" ht="12.75">
      <c r="A6" s="19" t="s">
        <v>78</v>
      </c>
      <c r="B6" s="2"/>
      <c r="C6" s="2"/>
      <c r="D6" s="34"/>
      <c r="E6" s="2"/>
      <c r="F6" s="2"/>
      <c r="G6" s="2"/>
      <c r="H6" s="2"/>
      <c r="I6" s="76"/>
      <c r="J6" s="74"/>
      <c r="K6" s="75"/>
      <c r="L6" s="75"/>
    </row>
    <row r="7" spans="1:12" ht="13.5" thickBot="1">
      <c r="A7" s="2"/>
      <c r="B7" s="2"/>
      <c r="C7" s="2"/>
      <c r="D7" s="34"/>
      <c r="E7" s="2"/>
      <c r="F7" s="2"/>
      <c r="G7" s="2"/>
      <c r="H7" s="2"/>
      <c r="I7" s="76"/>
      <c r="J7" s="74"/>
      <c r="K7" s="75"/>
      <c r="L7" s="75"/>
    </row>
    <row r="8" spans="1:12" ht="13.5" thickBot="1">
      <c r="A8" s="2"/>
      <c r="B8" s="2"/>
      <c r="C8" s="2"/>
      <c r="D8" s="34"/>
      <c r="E8" s="2"/>
      <c r="F8" s="9" t="s">
        <v>5</v>
      </c>
      <c r="G8" s="10" t="s">
        <v>1</v>
      </c>
      <c r="H8" s="11" t="s">
        <v>2</v>
      </c>
      <c r="I8" s="77"/>
      <c r="J8" s="71" t="s">
        <v>16</v>
      </c>
      <c r="K8" s="78"/>
      <c r="L8" s="78"/>
    </row>
    <row r="9" spans="1:12" ht="13.5" thickBot="1">
      <c r="A9" s="55" t="s">
        <v>0</v>
      </c>
      <c r="B9" s="17"/>
      <c r="C9" s="18"/>
      <c r="D9" s="35"/>
      <c r="E9" s="6"/>
      <c r="F9" s="61">
        <v>0</v>
      </c>
      <c r="G9" s="62">
        <v>40</v>
      </c>
      <c r="H9" s="63">
        <v>11</v>
      </c>
      <c r="I9" s="77"/>
      <c r="J9" s="79">
        <f>F9*3600+G9*60+H9</f>
        <v>2411</v>
      </c>
      <c r="K9" s="78"/>
      <c r="L9" s="78"/>
    </row>
    <row r="10" spans="1:12" ht="12.75">
      <c r="A10" s="4" t="s">
        <v>31</v>
      </c>
      <c r="B10" s="4"/>
      <c r="C10" s="2"/>
      <c r="D10" s="34"/>
      <c r="E10" s="2"/>
      <c r="F10" s="12"/>
      <c r="G10" s="3"/>
      <c r="H10" s="13"/>
      <c r="I10" s="77"/>
      <c r="J10" s="79"/>
      <c r="K10" s="78"/>
      <c r="L10" s="78"/>
    </row>
    <row r="11" spans="1:12" ht="12.75">
      <c r="A11" s="4" t="s">
        <v>26</v>
      </c>
      <c r="B11" s="4"/>
      <c r="C11" s="2"/>
      <c r="D11" s="34"/>
      <c r="E11" s="2"/>
      <c r="F11" s="12"/>
      <c r="G11" s="3"/>
      <c r="H11" s="13"/>
      <c r="I11" s="77"/>
      <c r="J11" s="79"/>
      <c r="K11" s="78"/>
      <c r="L11" s="78"/>
    </row>
    <row r="12" spans="1:12" ht="13.5" thickBot="1">
      <c r="A12" s="4" t="s">
        <v>27</v>
      </c>
      <c r="B12" s="4"/>
      <c r="C12" s="2"/>
      <c r="D12" s="34"/>
      <c r="E12" s="2"/>
      <c r="F12" s="12"/>
      <c r="G12" s="3"/>
      <c r="H12" s="13"/>
      <c r="I12" s="77"/>
      <c r="J12" s="79"/>
      <c r="K12" s="78"/>
      <c r="L12" s="78"/>
    </row>
    <row r="13" spans="1:12" ht="13.5" thickBot="1">
      <c r="A13" s="7" t="s">
        <v>76</v>
      </c>
      <c r="B13" s="7"/>
      <c r="C13" s="7"/>
      <c r="D13" s="36"/>
      <c r="E13" s="7"/>
      <c r="F13" s="64">
        <v>1</v>
      </c>
      <c r="G13" s="65">
        <v>27</v>
      </c>
      <c r="H13" s="66">
        <v>50</v>
      </c>
      <c r="I13" s="77"/>
      <c r="J13" s="79">
        <f>F13*3600+G13*60+H13</f>
        <v>5270</v>
      </c>
      <c r="K13" s="78">
        <f>(J13/2.1)*0.96</f>
        <v>2409.1428571428573</v>
      </c>
      <c r="L13" s="78"/>
    </row>
    <row r="14" spans="1:12" ht="13.5" thickBot="1">
      <c r="A14" s="2"/>
      <c r="B14" s="2"/>
      <c r="C14" s="2"/>
      <c r="D14" s="56" t="s">
        <v>28</v>
      </c>
      <c r="E14" s="5"/>
      <c r="F14" s="14"/>
      <c r="G14" s="15">
        <f>INT((K13)/60)</f>
        <v>40</v>
      </c>
      <c r="H14" s="16">
        <f>60*((K13/60)-G14)</f>
        <v>9.142857142857537</v>
      </c>
      <c r="I14" s="80"/>
      <c r="J14" s="79">
        <f>J9*K18*2.18</f>
        <v>11497.456250000001</v>
      </c>
      <c r="K14" s="78"/>
      <c r="L14" s="78"/>
    </row>
    <row r="15" spans="1:12" ht="12.75">
      <c r="A15" s="2"/>
      <c r="B15" s="2"/>
      <c r="C15" s="2"/>
      <c r="D15" s="50"/>
      <c r="E15" s="23"/>
      <c r="F15" s="53"/>
      <c r="G15" s="54"/>
      <c r="H15" s="54"/>
      <c r="I15" s="80"/>
      <c r="J15" s="79">
        <f>J9*K18*0.98</f>
        <v>5168.58125</v>
      </c>
      <c r="K15" s="78"/>
      <c r="L15" s="78"/>
    </row>
    <row r="16" spans="1:12" ht="12.75">
      <c r="A16" s="2"/>
      <c r="B16" s="2"/>
      <c r="C16" s="2"/>
      <c r="D16" s="50"/>
      <c r="E16" s="23"/>
      <c r="F16" s="53"/>
      <c r="G16" s="54"/>
      <c r="H16" s="54"/>
      <c r="I16" s="80"/>
      <c r="J16" s="79"/>
      <c r="K16" s="78"/>
      <c r="L16" s="78"/>
    </row>
    <row r="17" spans="1:12" ht="13.5" thickBot="1">
      <c r="A17" s="2"/>
      <c r="B17" s="2"/>
      <c r="C17" s="2"/>
      <c r="D17" s="50"/>
      <c r="E17" s="23"/>
      <c r="F17" s="53" t="s">
        <v>5</v>
      </c>
      <c r="G17" s="54" t="s">
        <v>41</v>
      </c>
      <c r="H17" s="54"/>
      <c r="I17" s="77" t="s">
        <v>41</v>
      </c>
      <c r="J17" s="78"/>
      <c r="K17" s="78"/>
      <c r="L17" s="78"/>
    </row>
    <row r="18" spans="1:12" ht="13.5" thickBot="1">
      <c r="A18" s="19" t="s">
        <v>33</v>
      </c>
      <c r="B18" s="19"/>
      <c r="C18" s="52" t="s">
        <v>32</v>
      </c>
      <c r="D18" s="48"/>
      <c r="E18" s="8"/>
      <c r="F18" s="24">
        <f>INT(J14/3600)</f>
        <v>3</v>
      </c>
      <c r="G18" s="25">
        <f>INT(60*((J14/3600)-F18))</f>
        <v>11</v>
      </c>
      <c r="H18" s="51" t="s">
        <v>47</v>
      </c>
      <c r="I18" s="83">
        <f>G18+5</f>
        <v>16</v>
      </c>
      <c r="J18" s="78"/>
      <c r="K18" s="78">
        <f>J13/K13</f>
        <v>2.1875</v>
      </c>
      <c r="L18" s="78"/>
    </row>
    <row r="19" spans="1:12" ht="13.5" thickBot="1">
      <c r="A19" s="2"/>
      <c r="B19" s="2"/>
      <c r="C19" s="52" t="s">
        <v>75</v>
      </c>
      <c r="D19" s="24"/>
      <c r="E19" s="24"/>
      <c r="F19" s="24">
        <f>INT(J15/3600)</f>
        <v>1</v>
      </c>
      <c r="G19" s="24">
        <f>INT(60*((J15/3600)-F19))</f>
        <v>26</v>
      </c>
      <c r="H19" s="51" t="s">
        <v>47</v>
      </c>
      <c r="I19" s="83">
        <f>G19+2</f>
        <v>28</v>
      </c>
      <c r="J19" s="78"/>
      <c r="K19" s="78"/>
      <c r="L19" s="78"/>
    </row>
    <row r="20" spans="1:12" ht="12.75">
      <c r="A20" s="2"/>
      <c r="B20" s="2"/>
      <c r="C20" s="49"/>
      <c r="D20" s="50"/>
      <c r="E20" s="49"/>
      <c r="F20" s="49"/>
      <c r="G20" s="49"/>
      <c r="H20" s="49"/>
      <c r="I20" s="81"/>
      <c r="J20" s="72"/>
      <c r="K20" s="78"/>
      <c r="L20" s="78"/>
    </row>
    <row r="21" spans="1:12" ht="12.75" hidden="1">
      <c r="A21" s="2"/>
      <c r="B21" s="2"/>
      <c r="C21" s="49"/>
      <c r="D21" s="50"/>
      <c r="E21" s="49"/>
      <c r="F21" s="49"/>
      <c r="G21" s="49"/>
      <c r="H21" s="49"/>
      <c r="I21" s="81"/>
      <c r="J21" s="72"/>
      <c r="K21" s="78"/>
      <c r="L21" s="78"/>
    </row>
    <row r="22" spans="1:12" ht="12.75" hidden="1">
      <c r="A22" s="2"/>
      <c r="B22" s="2"/>
      <c r="C22" s="49"/>
      <c r="D22" s="50"/>
      <c r="E22" s="49"/>
      <c r="F22" s="49"/>
      <c r="G22" s="49"/>
      <c r="H22" s="49"/>
      <c r="I22" s="81"/>
      <c r="J22" s="72"/>
      <c r="K22" s="78"/>
      <c r="L22" s="78"/>
    </row>
    <row r="23" spans="2:12" ht="12.75" hidden="1">
      <c r="B23" s="2"/>
      <c r="C23" s="2"/>
      <c r="D23" s="34"/>
      <c r="E23" s="2"/>
      <c r="F23" s="2"/>
      <c r="G23" s="2"/>
      <c r="H23" s="2"/>
      <c r="I23" s="82"/>
      <c r="J23" s="79"/>
      <c r="K23" s="78"/>
      <c r="L23" s="78"/>
    </row>
    <row r="24" spans="2:12" ht="12.75" hidden="1">
      <c r="B24" s="2"/>
      <c r="C24" s="2"/>
      <c r="D24" s="34"/>
      <c r="E24" s="2"/>
      <c r="F24" s="2"/>
      <c r="G24" s="2"/>
      <c r="H24" s="2"/>
      <c r="I24" s="82"/>
      <c r="J24" s="79"/>
      <c r="K24" s="78"/>
      <c r="L24" s="78"/>
    </row>
    <row r="25" spans="1:12" ht="12.75">
      <c r="A25" s="2"/>
      <c r="B25" s="2"/>
      <c r="C25" s="2"/>
      <c r="D25" s="34"/>
      <c r="E25" s="2"/>
      <c r="F25" s="2"/>
      <c r="G25" s="2"/>
      <c r="H25" s="2"/>
      <c r="I25" s="82"/>
      <c r="J25" s="79"/>
      <c r="K25" s="78"/>
      <c r="L25" s="78"/>
    </row>
    <row r="26" spans="1:12" ht="12.75">
      <c r="A26" s="23" t="s">
        <v>35</v>
      </c>
      <c r="B26" s="2"/>
      <c r="C26" s="2" t="s">
        <v>41</v>
      </c>
      <c r="D26" s="34" t="s">
        <v>30</v>
      </c>
      <c r="E26" s="2"/>
      <c r="F26" s="2"/>
      <c r="G26" s="2"/>
      <c r="H26" s="2"/>
      <c r="I26" s="82"/>
      <c r="J26" s="79"/>
      <c r="K26" s="78"/>
      <c r="L26" s="78"/>
    </row>
    <row r="27" spans="1:12" ht="12.75">
      <c r="A27" s="23" t="s">
        <v>36</v>
      </c>
      <c r="B27" s="2"/>
      <c r="C27" s="2">
        <f>INT(0.3*J9/625)</f>
        <v>1</v>
      </c>
      <c r="D27" s="37">
        <f>60*(0.3*J9/625-INT(0.3*J9/625))</f>
        <v>9.436799999999991</v>
      </c>
      <c r="E27" s="2" t="s">
        <v>45</v>
      </c>
      <c r="F27" s="2"/>
      <c r="G27" s="2"/>
      <c r="H27" s="2"/>
      <c r="I27" s="82"/>
      <c r="J27" s="79"/>
      <c r="K27" s="78"/>
      <c r="L27" s="78"/>
    </row>
    <row r="28" spans="1:12" ht="12.75">
      <c r="A28" s="23" t="s">
        <v>37</v>
      </c>
      <c r="B28" s="2"/>
      <c r="C28" s="2">
        <f>INT(0.6*J9/615)</f>
        <v>2</v>
      </c>
      <c r="D28" s="37">
        <f>60*(0.6*J9/615-INT(0.6*J9/615))</f>
        <v>21.131707317073165</v>
      </c>
      <c r="E28" s="2" t="s">
        <v>46</v>
      </c>
      <c r="F28" s="2"/>
      <c r="G28" s="2"/>
      <c r="H28" s="2"/>
      <c r="I28" s="82"/>
      <c r="J28" s="79"/>
      <c r="K28" s="78"/>
      <c r="L28" s="78"/>
    </row>
    <row r="29" spans="1:12" ht="12.75">
      <c r="A29" s="23" t="s">
        <v>38</v>
      </c>
      <c r="B29" s="2"/>
      <c r="C29" s="2">
        <f>INT(J9/610)</f>
        <v>3</v>
      </c>
      <c r="D29" s="37">
        <f>60*(J9/610-INT(J9/610))</f>
        <v>57.14754098360657</v>
      </c>
      <c r="E29" s="2" t="s">
        <v>103</v>
      </c>
      <c r="F29" s="2"/>
      <c r="G29" s="2"/>
      <c r="H29" s="2"/>
      <c r="I29" s="82"/>
      <c r="J29" s="79"/>
      <c r="K29" s="78"/>
      <c r="L29" s="78"/>
    </row>
    <row r="30" spans="1:12" ht="12.75">
      <c r="A30" s="23" t="s">
        <v>39</v>
      </c>
      <c r="B30" s="2"/>
      <c r="C30" s="2">
        <f>INT(J9*2/605)</f>
        <v>7</v>
      </c>
      <c r="D30" s="37">
        <f>60*(2*J9/605-INT(2*J9/605))</f>
        <v>58.21487603305785</v>
      </c>
      <c r="E30" s="23" t="s">
        <v>102</v>
      </c>
      <c r="F30" s="2"/>
      <c r="G30" s="2"/>
      <c r="H30" s="2"/>
      <c r="I30" s="82"/>
      <c r="J30" s="79"/>
      <c r="K30" s="78"/>
      <c r="L30" s="78"/>
    </row>
    <row r="31" spans="1:12" ht="12.75">
      <c r="A31" s="23" t="s">
        <v>40</v>
      </c>
      <c r="B31" s="2"/>
      <c r="C31" s="2">
        <f>INT(J9/600)</f>
        <v>4</v>
      </c>
      <c r="D31" s="37">
        <f>60*(J9/600-INT(J9/600))</f>
        <v>1.100000000000012</v>
      </c>
      <c r="E31" s="23" t="s">
        <v>101</v>
      </c>
      <c r="F31" s="2"/>
      <c r="G31" s="2"/>
      <c r="H31" s="2"/>
      <c r="I31" s="82"/>
      <c r="J31" s="79"/>
      <c r="K31" s="78"/>
      <c r="L31" s="78"/>
    </row>
    <row r="32" spans="1:12" ht="12.75">
      <c r="A32" s="23" t="s">
        <v>74</v>
      </c>
      <c r="B32" s="2"/>
      <c r="C32" s="2">
        <f>INT((J9+300)/600)</f>
        <v>4</v>
      </c>
      <c r="D32" s="37">
        <f>60*((J9+300)/600-INT((J9+300)/600))</f>
        <v>31.100000000000012</v>
      </c>
      <c r="E32" s="2"/>
      <c r="F32" s="2"/>
      <c r="G32" s="2"/>
      <c r="H32" s="2"/>
      <c r="I32" s="82"/>
      <c r="J32" s="79"/>
      <c r="K32" s="78"/>
      <c r="L32" s="78"/>
    </row>
    <row r="33" spans="1:12" ht="12.75">
      <c r="A33" s="23" t="s">
        <v>81</v>
      </c>
      <c r="B33" s="2"/>
      <c r="C33" s="2">
        <f>INT(8.25*J9/600)</f>
        <v>33</v>
      </c>
      <c r="D33" s="37">
        <f>60*(8.25*J9/600-INT(J9*8.25/600))</f>
        <v>9.074999999999847</v>
      </c>
      <c r="E33" s="2"/>
      <c r="F33" s="2"/>
      <c r="G33" s="2"/>
      <c r="H33" s="2"/>
      <c r="I33" s="82"/>
      <c r="J33" s="79"/>
      <c r="K33" s="78"/>
      <c r="L33" s="78"/>
    </row>
    <row r="34" spans="1:12" ht="12.75">
      <c r="A34" s="23" t="s">
        <v>92</v>
      </c>
      <c r="B34" s="2"/>
      <c r="C34" s="2">
        <f>INT(10.35*J9/600)</f>
        <v>41</v>
      </c>
      <c r="D34" s="37">
        <f>60*(10.35*J9/600-INT(J9*10.35/600))</f>
        <v>35.38499999999971</v>
      </c>
      <c r="E34" s="2"/>
      <c r="F34" s="2"/>
      <c r="G34" s="2"/>
      <c r="H34" s="2"/>
      <c r="I34" s="82"/>
      <c r="J34" s="79"/>
      <c r="K34" s="78"/>
      <c r="L34" s="78"/>
    </row>
    <row r="35" spans="1:12" ht="12.75">
      <c r="A35" s="23" t="s">
        <v>65</v>
      </c>
      <c r="B35" s="2"/>
      <c r="C35" s="2">
        <f>INT(12.45*J9/600)</f>
        <v>50</v>
      </c>
      <c r="D35" s="37">
        <f>60*(12.45*J9/600-INT(J9*12.45/600))</f>
        <v>1.6949999999995669</v>
      </c>
      <c r="E35" s="2"/>
      <c r="F35" s="2"/>
      <c r="G35" s="2"/>
      <c r="H35" s="2"/>
      <c r="I35" s="82"/>
      <c r="J35" s="79"/>
      <c r="K35" s="78"/>
      <c r="L35" s="78"/>
    </row>
    <row r="36" spans="1:12" ht="13.5" thickBot="1">
      <c r="A36" s="23"/>
      <c r="B36" s="2"/>
      <c r="C36" s="2"/>
      <c r="D36" s="34"/>
      <c r="E36" s="2"/>
      <c r="F36" s="2"/>
      <c r="G36" s="2"/>
      <c r="H36" s="2"/>
      <c r="I36" s="82"/>
      <c r="J36" s="79"/>
      <c r="K36" s="78"/>
      <c r="L36" s="78"/>
    </row>
    <row r="37" spans="1:9" ht="13.5" thickBot="1">
      <c r="A37" s="31" t="s">
        <v>6</v>
      </c>
      <c r="B37" s="70"/>
      <c r="D37" s="40"/>
      <c r="E37" s="24" t="s">
        <v>34</v>
      </c>
      <c r="F37" s="42"/>
      <c r="G37" s="29"/>
      <c r="I37" s="68" t="s">
        <v>105</v>
      </c>
    </row>
    <row r="38" spans="1:7" ht="13.5" thickBot="1">
      <c r="A38" t="s">
        <v>7</v>
      </c>
      <c r="B38" t="s">
        <v>14</v>
      </c>
      <c r="D38" s="32"/>
      <c r="E38" s="1"/>
      <c r="F38" s="1"/>
      <c r="G38" s="1"/>
    </row>
    <row r="39" spans="1:9" ht="13.5" thickBot="1">
      <c r="A39" t="s">
        <v>8</v>
      </c>
      <c r="B39" t="s">
        <v>15</v>
      </c>
      <c r="D39" s="38">
        <f>C27</f>
        <v>1</v>
      </c>
      <c r="E39" s="27" t="s">
        <v>41</v>
      </c>
      <c r="F39" s="28">
        <f>D27</f>
        <v>9.436799999999991</v>
      </c>
      <c r="G39" s="29" t="s">
        <v>30</v>
      </c>
      <c r="H39" s="2" t="s">
        <v>45</v>
      </c>
      <c r="I39" s="67"/>
    </row>
    <row r="40" spans="1:9" ht="12.75">
      <c r="A40" t="s">
        <v>9</v>
      </c>
      <c r="B40" t="s">
        <v>14</v>
      </c>
      <c r="D40" s="32"/>
      <c r="E40" s="1"/>
      <c r="F40" s="1"/>
      <c r="G40" s="1"/>
      <c r="H40" s="2"/>
      <c r="I40" s="67"/>
    </row>
    <row r="41" spans="1:7" ht="12.75">
      <c r="A41" t="s">
        <v>10</v>
      </c>
      <c r="B41" t="s">
        <v>82</v>
      </c>
      <c r="D41" s="32" t="s">
        <v>62</v>
      </c>
      <c r="E41" s="1"/>
      <c r="F41" s="1"/>
      <c r="G41" s="1"/>
    </row>
    <row r="42" spans="1:7" ht="12.75">
      <c r="A42" t="s">
        <v>11</v>
      </c>
      <c r="B42" t="s">
        <v>14</v>
      </c>
      <c r="D42" s="32"/>
      <c r="E42" s="1"/>
      <c r="F42" s="1"/>
      <c r="G42" s="1"/>
    </row>
    <row r="43" spans="1:7" ht="12.75">
      <c r="A43" t="s">
        <v>12</v>
      </c>
      <c r="B43" t="s">
        <v>104</v>
      </c>
      <c r="D43" s="32" t="s">
        <v>62</v>
      </c>
      <c r="E43" s="1"/>
      <c r="F43" s="1"/>
      <c r="G43" s="1"/>
    </row>
    <row r="44" spans="1:7" ht="12.75">
      <c r="A44" t="s">
        <v>13</v>
      </c>
      <c r="B44" t="s">
        <v>63</v>
      </c>
      <c r="D44" s="32" t="s">
        <v>62</v>
      </c>
      <c r="E44" s="1"/>
      <c r="F44" s="1"/>
      <c r="G44" s="1"/>
    </row>
    <row r="45" spans="4:7" ht="12.75">
      <c r="D45" s="32"/>
      <c r="E45" s="1"/>
      <c r="F45" s="1"/>
      <c r="G45" s="1"/>
    </row>
    <row r="46" spans="4:7" ht="12.75">
      <c r="D46" s="32"/>
      <c r="E46" s="1"/>
      <c r="F46" s="1"/>
      <c r="G46" s="1"/>
    </row>
    <row r="47" spans="4:7" ht="13.5" thickBot="1">
      <c r="D47" s="32"/>
      <c r="E47" s="1"/>
      <c r="F47" s="1"/>
      <c r="G47" s="1"/>
    </row>
    <row r="48" spans="1:7" ht="13.5" thickBot="1">
      <c r="A48" s="31" t="s">
        <v>19</v>
      </c>
      <c r="B48" s="70"/>
      <c r="D48" s="40"/>
      <c r="E48" s="24" t="s">
        <v>34</v>
      </c>
      <c r="F48" s="42"/>
      <c r="G48" s="29"/>
    </row>
    <row r="49" spans="1:7" ht="13.5" thickBot="1">
      <c r="A49" t="s">
        <v>7</v>
      </c>
      <c r="B49" t="s">
        <v>14</v>
      </c>
      <c r="D49" s="32"/>
      <c r="E49" s="1"/>
      <c r="F49" s="1"/>
      <c r="G49" s="1"/>
    </row>
    <row r="50" spans="1:7" ht="13.5" thickBot="1">
      <c r="A50" t="s">
        <v>8</v>
      </c>
      <c r="B50" t="s">
        <v>18</v>
      </c>
      <c r="D50" s="38">
        <f>INT(0.3*J9/625)</f>
        <v>1</v>
      </c>
      <c r="E50" s="27" t="s">
        <v>41</v>
      </c>
      <c r="F50" s="27">
        <f>60*(0.3*J9/625-INT(0.3*J9/625))</f>
        <v>9.436799999999991</v>
      </c>
      <c r="G50" s="29" t="s">
        <v>30</v>
      </c>
    </row>
    <row r="51" spans="1:7" ht="12.75">
      <c r="A51" t="s">
        <v>9</v>
      </c>
      <c r="B51" t="s">
        <v>14</v>
      </c>
      <c r="D51" s="32"/>
      <c r="E51" s="1"/>
      <c r="F51" s="1"/>
      <c r="G51" s="1"/>
    </row>
    <row r="52" spans="1:7" ht="12.75">
      <c r="A52" t="s">
        <v>10</v>
      </c>
      <c r="B52" t="s">
        <v>82</v>
      </c>
      <c r="D52" s="39" t="s">
        <v>72</v>
      </c>
      <c r="E52" s="1"/>
      <c r="F52" s="1"/>
      <c r="G52" s="1"/>
    </row>
    <row r="53" spans="1:7" ht="12.75">
      <c r="A53" t="s">
        <v>11</v>
      </c>
      <c r="B53" t="s">
        <v>14</v>
      </c>
      <c r="D53" s="32"/>
      <c r="E53" s="1"/>
      <c r="F53" s="1"/>
      <c r="G53" s="1"/>
    </row>
    <row r="54" spans="1:7" ht="12.75">
      <c r="A54" t="s">
        <v>12</v>
      </c>
      <c r="B54" t="s">
        <v>83</v>
      </c>
      <c r="D54" s="39">
        <v>0.8</v>
      </c>
      <c r="E54" s="1"/>
      <c r="F54" s="1"/>
      <c r="G54" s="1"/>
    </row>
    <row r="55" spans="1:7" ht="12.75">
      <c r="A55" t="s">
        <v>13</v>
      </c>
      <c r="B55" t="s">
        <v>17</v>
      </c>
      <c r="D55" s="32" t="s">
        <v>62</v>
      </c>
      <c r="E55" s="1"/>
      <c r="F55" s="1"/>
      <c r="G55" s="1"/>
    </row>
    <row r="56" spans="4:7" ht="12.75">
      <c r="D56" s="26"/>
      <c r="E56" s="47"/>
      <c r="F56" s="47"/>
      <c r="G56" s="47"/>
    </row>
    <row r="57" spans="4:7" ht="12.75">
      <c r="D57" s="26"/>
      <c r="E57" s="47"/>
      <c r="F57" s="47"/>
      <c r="G57" s="47"/>
    </row>
    <row r="58" spans="4:7" ht="13.5" thickBot="1">
      <c r="D58" s="32"/>
      <c r="E58" s="1"/>
      <c r="F58" s="1"/>
      <c r="G58" s="1"/>
    </row>
    <row r="59" spans="1:7" ht="13.5" thickBot="1">
      <c r="A59" s="31" t="s">
        <v>20</v>
      </c>
      <c r="B59" s="70"/>
      <c r="D59" s="40"/>
      <c r="E59" s="24" t="s">
        <v>34</v>
      </c>
      <c r="F59" s="42"/>
      <c r="G59" s="29"/>
    </row>
    <row r="60" spans="1:7" ht="13.5" thickBot="1">
      <c r="A60" t="s">
        <v>7</v>
      </c>
      <c r="B60" t="s">
        <v>14</v>
      </c>
      <c r="D60" s="32"/>
      <c r="E60" s="1"/>
      <c r="F60" s="1"/>
      <c r="G60" s="1"/>
    </row>
    <row r="61" spans="1:7" ht="13.5" thickBot="1">
      <c r="A61" t="s">
        <v>8</v>
      </c>
      <c r="B61" t="s">
        <v>21</v>
      </c>
      <c r="D61" s="38">
        <f>INT(0.3*J9/625)</f>
        <v>1</v>
      </c>
      <c r="E61" s="27" t="s">
        <v>41</v>
      </c>
      <c r="F61" s="27">
        <f>60*(0.3*J9/625-INT(0.3*J9/625))</f>
        <v>9.436799999999991</v>
      </c>
      <c r="G61" s="29" t="s">
        <v>30</v>
      </c>
    </row>
    <row r="62" spans="1:7" ht="12.75">
      <c r="A62" t="s">
        <v>9</v>
      </c>
      <c r="B62" t="s">
        <v>64</v>
      </c>
      <c r="D62" s="39">
        <v>0.85</v>
      </c>
      <c r="E62" s="1"/>
      <c r="F62" s="1"/>
      <c r="G62" s="1"/>
    </row>
    <row r="63" spans="1:7" ht="12.75">
      <c r="A63" t="s">
        <v>10</v>
      </c>
      <c r="B63" t="s">
        <v>84</v>
      </c>
      <c r="D63" s="39" t="s">
        <v>62</v>
      </c>
      <c r="E63" s="1"/>
      <c r="F63" s="1"/>
      <c r="G63" s="1"/>
    </row>
    <row r="64" spans="1:7" ht="12.75">
      <c r="A64" t="s">
        <v>11</v>
      </c>
      <c r="B64" t="s">
        <v>14</v>
      </c>
      <c r="D64" s="32"/>
      <c r="E64" s="1"/>
      <c r="F64" s="1"/>
      <c r="G64" s="1"/>
    </row>
    <row r="65" spans="1:7" ht="12.75">
      <c r="A65" t="s">
        <v>12</v>
      </c>
      <c r="B65" t="s">
        <v>65</v>
      </c>
      <c r="D65" s="39">
        <v>0.8</v>
      </c>
      <c r="E65" s="1"/>
      <c r="F65" s="1"/>
      <c r="G65" s="1"/>
    </row>
    <row r="66" spans="1:7" ht="12.75">
      <c r="A66" t="s">
        <v>13</v>
      </c>
      <c r="B66" t="s">
        <v>66</v>
      </c>
      <c r="D66" s="32" t="s">
        <v>62</v>
      </c>
      <c r="E66" s="1"/>
      <c r="F66" s="1"/>
      <c r="G66" s="1"/>
    </row>
    <row r="67" spans="4:7" ht="12.75">
      <c r="D67" s="26"/>
      <c r="E67" s="47"/>
      <c r="F67" s="47"/>
      <c r="G67" s="47"/>
    </row>
    <row r="68" spans="4:7" ht="12.75">
      <c r="D68" s="26"/>
      <c r="E68" s="47"/>
      <c r="F68" s="47"/>
      <c r="G68" s="47"/>
    </row>
    <row r="69" spans="4:7" ht="13.5" thickBot="1">
      <c r="D69" s="26"/>
      <c r="E69" s="47"/>
      <c r="F69" s="47"/>
      <c r="G69" s="47"/>
    </row>
    <row r="70" spans="1:7" ht="13.5" thickBot="1">
      <c r="A70" s="31" t="s">
        <v>22</v>
      </c>
      <c r="B70" s="70"/>
      <c r="D70" s="40"/>
      <c r="E70" s="24" t="s">
        <v>34</v>
      </c>
      <c r="F70" s="42"/>
      <c r="G70" s="29"/>
    </row>
    <row r="71" spans="1:7" ht="13.5" thickBot="1">
      <c r="A71" t="s">
        <v>7</v>
      </c>
      <c r="B71" t="s">
        <v>14</v>
      </c>
      <c r="D71" s="32"/>
      <c r="E71" s="1"/>
      <c r="F71" s="1"/>
      <c r="G71" s="1"/>
    </row>
    <row r="72" spans="1:7" ht="13.5" thickBot="1">
      <c r="A72" t="s">
        <v>8</v>
      </c>
      <c r="B72" t="s">
        <v>23</v>
      </c>
      <c r="D72" s="38">
        <f>INT(0.3*J9/625)</f>
        <v>1</v>
      </c>
      <c r="E72" s="27" t="s">
        <v>41</v>
      </c>
      <c r="F72" s="27">
        <f>60*(0.3*J9/625-INT(0.3*J9/625))</f>
        <v>9.436799999999991</v>
      </c>
      <c r="G72" s="29" t="s">
        <v>30</v>
      </c>
    </row>
    <row r="73" spans="1:7" ht="12.75">
      <c r="A73" t="s">
        <v>9</v>
      </c>
      <c r="B73" t="s">
        <v>67</v>
      </c>
      <c r="D73" s="39">
        <v>0.85</v>
      </c>
      <c r="E73" s="1"/>
      <c r="F73" s="1"/>
      <c r="G73" s="1"/>
    </row>
    <row r="74" spans="1:7" ht="12.75">
      <c r="A74" t="s">
        <v>10</v>
      </c>
      <c r="B74" t="s">
        <v>80</v>
      </c>
      <c r="D74" s="39" t="s">
        <v>62</v>
      </c>
      <c r="E74" s="1"/>
      <c r="F74" s="1"/>
      <c r="G74" s="1"/>
    </row>
    <row r="75" spans="1:7" ht="12.75">
      <c r="A75" t="s">
        <v>11</v>
      </c>
      <c r="B75" t="s">
        <v>14</v>
      </c>
      <c r="D75" s="32"/>
      <c r="E75" s="1"/>
      <c r="F75" s="1"/>
      <c r="G75" s="1"/>
    </row>
    <row r="76" spans="1:7" ht="12.75">
      <c r="A76" t="s">
        <v>12</v>
      </c>
      <c r="B76" t="s">
        <v>68</v>
      </c>
      <c r="D76" s="39">
        <v>0.8</v>
      </c>
      <c r="E76" s="1"/>
      <c r="F76" s="1"/>
      <c r="G76" s="1"/>
    </row>
    <row r="77" spans="1:7" ht="12.75">
      <c r="A77" t="s">
        <v>13</v>
      </c>
      <c r="B77" t="s">
        <v>70</v>
      </c>
      <c r="D77" s="32" t="s">
        <v>62</v>
      </c>
      <c r="E77" s="1"/>
      <c r="F77" s="1"/>
      <c r="G77" s="1"/>
    </row>
    <row r="78" spans="4:7" ht="12.75">
      <c r="D78" s="32"/>
      <c r="E78" s="1"/>
      <c r="F78" s="1"/>
      <c r="G78" s="1"/>
    </row>
    <row r="79" spans="4:7" ht="12.75">
      <c r="D79" s="32"/>
      <c r="E79" s="1"/>
      <c r="F79" s="1"/>
      <c r="G79" s="1"/>
    </row>
    <row r="80" spans="4:7" ht="13.5" thickBot="1">
      <c r="D80" s="32"/>
      <c r="E80" s="1"/>
      <c r="F80" s="1"/>
      <c r="G80" s="1"/>
    </row>
    <row r="81" spans="1:7" ht="13.5" thickBot="1">
      <c r="A81" s="31" t="s">
        <v>29</v>
      </c>
      <c r="B81" s="70"/>
      <c r="D81" s="40"/>
      <c r="E81" s="24" t="s">
        <v>34</v>
      </c>
      <c r="F81" s="42"/>
      <c r="G81" s="29"/>
    </row>
    <row r="82" spans="1:7" ht="13.5" thickBot="1">
      <c r="A82" t="s">
        <v>7</v>
      </c>
      <c r="B82" t="s">
        <v>14</v>
      </c>
      <c r="D82" s="43"/>
      <c r="E82" s="44"/>
      <c r="F82" s="45"/>
      <c r="G82" s="46"/>
    </row>
    <row r="83" spans="1:7" ht="13.5" thickBot="1">
      <c r="A83" t="s">
        <v>8</v>
      </c>
      <c r="B83" t="s">
        <v>24</v>
      </c>
      <c r="C83" s="26"/>
      <c r="D83" s="38">
        <f>INT(0.6*J9/615)</f>
        <v>2</v>
      </c>
      <c r="E83" s="28" t="s">
        <v>41</v>
      </c>
      <c r="F83" s="28">
        <f>60*(0.6*J9/615-INT(0.6*J9/615))</f>
        <v>21.131707317073165</v>
      </c>
      <c r="G83" s="30" t="s">
        <v>30</v>
      </c>
    </row>
    <row r="84" spans="1:7" ht="12.75">
      <c r="A84" t="s">
        <v>9</v>
      </c>
      <c r="B84" t="s">
        <v>67</v>
      </c>
      <c r="D84" s="39">
        <v>0.85</v>
      </c>
      <c r="E84" s="1"/>
      <c r="F84" s="1"/>
      <c r="G84" s="1"/>
    </row>
    <row r="85" spans="1:7" ht="12.75">
      <c r="A85" t="s">
        <v>10</v>
      </c>
      <c r="B85" t="s">
        <v>69</v>
      </c>
      <c r="D85" s="32" t="s">
        <v>62</v>
      </c>
      <c r="E85" s="1"/>
      <c r="F85" s="1"/>
      <c r="G85" s="1"/>
    </row>
    <row r="86" spans="1:7" ht="13.5" thickBot="1">
      <c r="A86" t="s">
        <v>11</v>
      </c>
      <c r="B86" t="s">
        <v>14</v>
      </c>
      <c r="D86" s="32"/>
      <c r="E86" s="1"/>
      <c r="F86" s="1"/>
      <c r="G86" s="1"/>
    </row>
    <row r="87" spans="1:7" ht="13.5" thickBot="1">
      <c r="A87" t="s">
        <v>12</v>
      </c>
      <c r="B87" t="s">
        <v>25</v>
      </c>
      <c r="D87" s="40">
        <f>C31</f>
        <v>4</v>
      </c>
      <c r="E87" s="8" t="s">
        <v>41</v>
      </c>
      <c r="F87" s="27">
        <f>D31</f>
        <v>1.100000000000012</v>
      </c>
      <c r="G87" s="29" t="s">
        <v>30</v>
      </c>
    </row>
    <row r="88" spans="1:7" ht="12.75">
      <c r="A88" t="s">
        <v>13</v>
      </c>
      <c r="B88" t="s">
        <v>70</v>
      </c>
      <c r="D88" s="32" t="s">
        <v>62</v>
      </c>
      <c r="E88" s="1"/>
      <c r="F88" s="1"/>
      <c r="G88" s="1"/>
    </row>
    <row r="89" spans="4:7" ht="12.75">
      <c r="D89" s="26"/>
      <c r="E89" s="47"/>
      <c r="F89" s="47"/>
      <c r="G89" s="47"/>
    </row>
    <row r="90" spans="4:7" ht="12.75">
      <c r="D90" s="26"/>
      <c r="E90" s="47"/>
      <c r="F90" s="47"/>
      <c r="G90" s="47"/>
    </row>
    <row r="91" spans="4:7" ht="13.5" thickBot="1">
      <c r="D91" s="26"/>
      <c r="E91" s="47"/>
      <c r="F91" s="47"/>
      <c r="G91" s="47"/>
    </row>
    <row r="92" spans="1:7" ht="13.5" thickBot="1">
      <c r="A92" s="1" t="s">
        <v>42</v>
      </c>
      <c r="B92" s="70"/>
      <c r="D92" s="40"/>
      <c r="E92" s="24" t="s">
        <v>34</v>
      </c>
      <c r="F92" s="42"/>
      <c r="G92" s="29"/>
    </row>
    <row r="93" spans="1:7" ht="13.5" thickBot="1">
      <c r="A93" t="s">
        <v>7</v>
      </c>
      <c r="B93" t="s">
        <v>14</v>
      </c>
      <c r="D93" s="32"/>
      <c r="E93" s="1"/>
      <c r="F93" s="1"/>
      <c r="G93" s="1"/>
    </row>
    <row r="94" spans="1:7" ht="13.5" thickBot="1">
      <c r="A94" t="s">
        <v>8</v>
      </c>
      <c r="B94" t="s">
        <v>43</v>
      </c>
      <c r="D94" s="38">
        <f>INT(0.6*J9/615)</f>
        <v>2</v>
      </c>
      <c r="E94" s="28" t="s">
        <v>41</v>
      </c>
      <c r="F94" s="28">
        <f>60*(0.6*J9/615-INT(0.6*J9/615))</f>
        <v>21.131707317073165</v>
      </c>
      <c r="G94" s="30" t="s">
        <v>30</v>
      </c>
    </row>
    <row r="95" spans="1:7" ht="12.75">
      <c r="A95" t="s">
        <v>9</v>
      </c>
      <c r="B95" t="s">
        <v>67</v>
      </c>
      <c r="D95" s="39">
        <v>0.85</v>
      </c>
      <c r="E95" s="1"/>
      <c r="F95" s="1"/>
      <c r="G95" s="1"/>
    </row>
    <row r="96" spans="1:7" ht="12.75">
      <c r="A96" t="s">
        <v>10</v>
      </c>
      <c r="B96" t="s">
        <v>71</v>
      </c>
      <c r="D96" s="32" t="s">
        <v>72</v>
      </c>
      <c r="E96" s="1"/>
      <c r="F96" s="1"/>
      <c r="G96" s="1"/>
    </row>
    <row r="97" spans="1:7" ht="13.5" thickBot="1">
      <c r="A97" t="s">
        <v>11</v>
      </c>
      <c r="B97" t="s">
        <v>14</v>
      </c>
      <c r="D97" s="32"/>
      <c r="E97" s="1"/>
      <c r="F97" s="1"/>
      <c r="G97" s="1"/>
    </row>
    <row r="98" spans="1:7" ht="13.5" thickBot="1">
      <c r="A98" t="s">
        <v>12</v>
      </c>
      <c r="B98" t="s">
        <v>44</v>
      </c>
      <c r="D98" s="38">
        <f>C31</f>
        <v>4</v>
      </c>
      <c r="E98" s="28" t="s">
        <v>41</v>
      </c>
      <c r="F98" s="28">
        <f>D31</f>
        <v>1.100000000000012</v>
      </c>
      <c r="G98" s="30" t="s">
        <v>30</v>
      </c>
    </row>
    <row r="99" spans="1:7" ht="12.75">
      <c r="A99" t="s">
        <v>13</v>
      </c>
      <c r="B99" t="s">
        <v>73</v>
      </c>
      <c r="D99" s="32" t="s">
        <v>62</v>
      </c>
      <c r="E99" s="1"/>
      <c r="F99" s="1"/>
      <c r="G99" s="1"/>
    </row>
    <row r="100" spans="4:7" ht="12.75">
      <c r="D100" s="26"/>
      <c r="E100" s="47"/>
      <c r="F100" s="47"/>
      <c r="G100" s="47"/>
    </row>
    <row r="101" spans="4:7" ht="12.75">
      <c r="D101" s="26"/>
      <c r="E101" s="47"/>
      <c r="F101" s="47"/>
      <c r="G101" s="47"/>
    </row>
    <row r="102" spans="4:7" ht="13.5" thickBot="1">
      <c r="D102" s="26"/>
      <c r="E102" s="47"/>
      <c r="F102" s="47"/>
      <c r="G102" s="47"/>
    </row>
    <row r="103" spans="1:7" ht="13.5" thickBot="1">
      <c r="A103" s="1" t="s">
        <v>48</v>
      </c>
      <c r="B103" s="70"/>
      <c r="D103" s="40"/>
      <c r="E103" s="24" t="s">
        <v>34</v>
      </c>
      <c r="F103" s="42"/>
      <c r="G103" s="29"/>
    </row>
    <row r="104" spans="1:7" ht="13.5" thickBot="1">
      <c r="A104" t="s">
        <v>7</v>
      </c>
      <c r="B104" t="s">
        <v>14</v>
      </c>
      <c r="D104" s="32"/>
      <c r="E104" s="1"/>
      <c r="F104" s="1"/>
      <c r="G104" s="1"/>
    </row>
    <row r="105" spans="1:7" ht="13.5" thickBot="1">
      <c r="A105" t="s">
        <v>8</v>
      </c>
      <c r="B105" t="s">
        <v>24</v>
      </c>
      <c r="D105" s="38">
        <f>INT(0.6*J9/615)</f>
        <v>2</v>
      </c>
      <c r="E105" s="28" t="s">
        <v>41</v>
      </c>
      <c r="F105" s="28">
        <f>60*(0.6*J9/615-INT(0.6*J9/615))</f>
        <v>21.131707317073165</v>
      </c>
      <c r="G105" s="30" t="s">
        <v>30</v>
      </c>
    </row>
    <row r="106" spans="1:7" ht="12.75">
      <c r="A106" t="s">
        <v>9</v>
      </c>
      <c r="B106" t="s">
        <v>67</v>
      </c>
      <c r="D106" s="39">
        <v>0.85</v>
      </c>
      <c r="E106" s="1"/>
      <c r="F106" s="1"/>
      <c r="G106" s="1"/>
    </row>
    <row r="107" spans="1:7" ht="12.75">
      <c r="A107" t="s">
        <v>10</v>
      </c>
      <c r="B107" t="s">
        <v>69</v>
      </c>
      <c r="D107" s="32" t="s">
        <v>72</v>
      </c>
      <c r="E107" s="1"/>
      <c r="F107" s="1"/>
      <c r="G107" s="1"/>
    </row>
    <row r="108" spans="1:7" ht="13.5" thickBot="1">
      <c r="A108" t="s">
        <v>11</v>
      </c>
      <c r="B108" t="s">
        <v>14</v>
      </c>
      <c r="D108" s="32"/>
      <c r="E108" s="1"/>
      <c r="F108" s="1"/>
      <c r="G108" s="1"/>
    </row>
    <row r="109" spans="1:7" ht="13.5" thickBot="1">
      <c r="A109" t="s">
        <v>12</v>
      </c>
      <c r="B109" t="s">
        <v>49</v>
      </c>
      <c r="D109" s="40">
        <f>C31</f>
        <v>4</v>
      </c>
      <c r="E109" s="8" t="s">
        <v>41</v>
      </c>
      <c r="F109" s="27">
        <f>D31</f>
        <v>1.100000000000012</v>
      </c>
      <c r="G109" s="29" t="s">
        <v>30</v>
      </c>
    </row>
    <row r="110" spans="1:7" ht="12.75">
      <c r="A110" t="s">
        <v>13</v>
      </c>
      <c r="B110" t="s">
        <v>73</v>
      </c>
      <c r="D110" s="32" t="s">
        <v>62</v>
      </c>
      <c r="E110" s="1"/>
      <c r="F110" s="1"/>
      <c r="G110" s="1"/>
    </row>
    <row r="111" spans="4:7" ht="12.75">
      <c r="D111" s="26"/>
      <c r="E111" s="47"/>
      <c r="F111" s="47"/>
      <c r="G111" s="47"/>
    </row>
    <row r="112" spans="4:7" ht="12.75">
      <c r="D112" s="26"/>
      <c r="E112" s="47"/>
      <c r="F112" s="47"/>
      <c r="G112" s="47"/>
    </row>
    <row r="113" spans="4:7" ht="13.5" thickBot="1">
      <c r="D113" s="26"/>
      <c r="E113" s="47"/>
      <c r="F113" s="47"/>
      <c r="G113" s="47"/>
    </row>
    <row r="114" spans="1:7" ht="13.5" thickBot="1">
      <c r="A114" s="1" t="s">
        <v>50</v>
      </c>
      <c r="B114" s="70"/>
      <c r="D114" s="40"/>
      <c r="E114" s="24" t="s">
        <v>34</v>
      </c>
      <c r="F114" s="42"/>
      <c r="G114" s="29"/>
    </row>
    <row r="115" spans="1:7" ht="13.5" thickBot="1">
      <c r="A115" t="s">
        <v>7</v>
      </c>
      <c r="B115" t="s">
        <v>14</v>
      </c>
      <c r="D115" s="32"/>
      <c r="E115" s="1"/>
      <c r="F115" s="1"/>
      <c r="G115" s="1"/>
    </row>
    <row r="116" spans="1:7" ht="13.5" thickBot="1">
      <c r="A116" t="s">
        <v>8</v>
      </c>
      <c r="B116" t="s">
        <v>51</v>
      </c>
      <c r="D116" s="40">
        <f>INT(J9/610)</f>
        <v>3</v>
      </c>
      <c r="E116" s="8" t="s">
        <v>41</v>
      </c>
      <c r="F116" s="27">
        <f>60*(J9/610-INT(J9/610))</f>
        <v>57.14754098360657</v>
      </c>
      <c r="G116" s="29" t="s">
        <v>30</v>
      </c>
    </row>
    <row r="117" spans="1:7" ht="12.75">
      <c r="A117" t="s">
        <v>9</v>
      </c>
      <c r="B117" t="s">
        <v>67</v>
      </c>
      <c r="D117" s="39">
        <v>0.85</v>
      </c>
      <c r="E117" s="1"/>
      <c r="F117" s="1"/>
      <c r="G117" s="1"/>
    </row>
    <row r="118" spans="1:7" ht="12.75">
      <c r="A118" t="s">
        <v>10</v>
      </c>
      <c r="B118" t="s">
        <v>69</v>
      </c>
      <c r="D118" s="32" t="s">
        <v>62</v>
      </c>
      <c r="E118" s="1"/>
      <c r="F118" s="1"/>
      <c r="G118" s="1"/>
    </row>
    <row r="119" spans="1:7" ht="13.5" thickBot="1">
      <c r="A119" t="s">
        <v>11</v>
      </c>
      <c r="B119" t="s">
        <v>14</v>
      </c>
      <c r="D119" s="32"/>
      <c r="E119" s="1"/>
      <c r="F119" s="1"/>
      <c r="G119" s="1"/>
    </row>
    <row r="120" spans="1:7" ht="13.5" thickBot="1">
      <c r="A120" t="s">
        <v>12</v>
      </c>
      <c r="B120" t="s">
        <v>100</v>
      </c>
      <c r="D120" s="40">
        <f>INT((J9+300)/600)</f>
        <v>4</v>
      </c>
      <c r="E120" s="8" t="s">
        <v>41</v>
      </c>
      <c r="F120" s="27">
        <f>60*((J9+300)/600-INT((J9+300)/600))</f>
        <v>31.100000000000012</v>
      </c>
      <c r="G120" s="29" t="s">
        <v>30</v>
      </c>
    </row>
    <row r="121" spans="1:7" ht="12.75">
      <c r="A121" t="s">
        <v>13</v>
      </c>
      <c r="B121" t="s">
        <v>79</v>
      </c>
      <c r="D121" s="32" t="s">
        <v>62</v>
      </c>
      <c r="E121" s="1"/>
      <c r="F121" s="1"/>
      <c r="G121" s="1"/>
    </row>
    <row r="122" spans="4:7" ht="12.75">
      <c r="D122" s="32"/>
      <c r="E122" s="1"/>
      <c r="F122" s="1"/>
      <c r="G122" s="1"/>
    </row>
    <row r="123" spans="4:7" ht="12.75">
      <c r="D123" s="32"/>
      <c r="E123" s="1"/>
      <c r="F123" s="1"/>
      <c r="G123" s="1"/>
    </row>
    <row r="124" spans="4:7" ht="13.5" thickBot="1">
      <c r="D124" s="32"/>
      <c r="E124" s="1"/>
      <c r="F124" s="1"/>
      <c r="G124" s="1"/>
    </row>
    <row r="125" spans="1:7" ht="13.5" thickBot="1">
      <c r="A125" s="1" t="s">
        <v>52</v>
      </c>
      <c r="B125" s="70"/>
      <c r="D125" s="40"/>
      <c r="E125" s="24" t="s">
        <v>34</v>
      </c>
      <c r="F125" s="42"/>
      <c r="G125" s="29"/>
    </row>
    <row r="126" spans="1:7" ht="13.5" thickBot="1">
      <c r="A126" t="s">
        <v>7</v>
      </c>
      <c r="B126" t="s">
        <v>14</v>
      </c>
      <c r="D126" s="32"/>
      <c r="E126" s="1"/>
      <c r="F126" s="1"/>
      <c r="G126" s="1"/>
    </row>
    <row r="127" spans="1:7" ht="13.5" thickBot="1">
      <c r="A127" t="s">
        <v>8</v>
      </c>
      <c r="B127" t="s">
        <v>53</v>
      </c>
      <c r="D127" s="40">
        <f>INT(J9/610)</f>
        <v>3</v>
      </c>
      <c r="E127" s="8" t="s">
        <v>41</v>
      </c>
      <c r="F127" s="27">
        <f>60*(J9/610-INT(J9/610))</f>
        <v>57.14754098360657</v>
      </c>
      <c r="G127" s="29" t="s">
        <v>30</v>
      </c>
    </row>
    <row r="128" spans="1:7" ht="13.5" thickBot="1">
      <c r="A128" t="s">
        <v>9</v>
      </c>
      <c r="B128" t="s">
        <v>88</v>
      </c>
      <c r="D128" s="39">
        <v>0.85</v>
      </c>
      <c r="E128" s="1"/>
      <c r="F128" s="1"/>
      <c r="G128" s="1"/>
    </row>
    <row r="129" spans="1:7" ht="13.5" thickBot="1">
      <c r="A129" t="s">
        <v>10</v>
      </c>
      <c r="B129" t="s">
        <v>86</v>
      </c>
      <c r="C129" t="s">
        <v>98</v>
      </c>
      <c r="D129" s="40">
        <f>INT((J9+300)/600)</f>
        <v>4</v>
      </c>
      <c r="E129" s="8" t="s">
        <v>41</v>
      </c>
      <c r="F129" s="27">
        <f>60*((J9+300)/600-INT((J9+300)/600))</f>
        <v>31.100000000000012</v>
      </c>
      <c r="G129" s="29" t="s">
        <v>30</v>
      </c>
    </row>
    <row r="130" spans="1:7" ht="12.75">
      <c r="A130" t="s">
        <v>11</v>
      </c>
      <c r="B130" t="s">
        <v>14</v>
      </c>
      <c r="D130" s="32"/>
      <c r="E130" s="1"/>
      <c r="F130" s="1"/>
      <c r="G130" s="1"/>
    </row>
    <row r="131" spans="1:7" ht="12.75">
      <c r="A131" t="s">
        <v>12</v>
      </c>
      <c r="B131" t="s">
        <v>89</v>
      </c>
      <c r="D131" s="32" t="s">
        <v>62</v>
      </c>
      <c r="E131" s="1"/>
      <c r="F131" s="1"/>
      <c r="G131" s="1"/>
    </row>
    <row r="132" spans="1:7" ht="12.75">
      <c r="A132" t="s">
        <v>13</v>
      </c>
      <c r="B132" s="57" t="s">
        <v>107</v>
      </c>
      <c r="C132" s="57"/>
      <c r="D132" s="32" t="s">
        <v>90</v>
      </c>
      <c r="E132" s="1"/>
      <c r="F132" s="1"/>
      <c r="G132" s="1"/>
    </row>
    <row r="133" spans="4:7" ht="12.75">
      <c r="D133" s="26"/>
      <c r="E133" s="47"/>
      <c r="F133" s="47"/>
      <c r="G133" s="47"/>
    </row>
    <row r="134" spans="4:7" ht="12.75">
      <c r="D134" s="26"/>
      <c r="E134" s="47"/>
      <c r="F134" s="47"/>
      <c r="G134" s="47"/>
    </row>
    <row r="135" ht="13.5" thickBot="1"/>
    <row r="136" spans="1:7" ht="13.5" thickBot="1">
      <c r="A136" s="1" t="s">
        <v>54</v>
      </c>
      <c r="B136" s="70"/>
      <c r="D136" s="40"/>
      <c r="E136" s="24" t="s">
        <v>34</v>
      </c>
      <c r="F136" s="42"/>
      <c r="G136" s="29"/>
    </row>
    <row r="137" spans="1:7" ht="13.5" thickBot="1">
      <c r="A137" t="s">
        <v>7</v>
      </c>
      <c r="B137" t="s">
        <v>14</v>
      </c>
      <c r="D137" s="32"/>
      <c r="E137" s="1"/>
      <c r="F137" s="1"/>
      <c r="G137" s="1"/>
    </row>
    <row r="138" spans="1:7" ht="13.5" thickBot="1">
      <c r="A138" t="s">
        <v>8</v>
      </c>
      <c r="B138" t="s">
        <v>55</v>
      </c>
      <c r="D138" s="40">
        <f>INT(J9/610)</f>
        <v>3</v>
      </c>
      <c r="E138" s="8" t="s">
        <v>41</v>
      </c>
      <c r="F138" s="27">
        <f>60*(J9/610-INT(J9/610))</f>
        <v>57.14754098360657</v>
      </c>
      <c r="G138" s="29" t="s">
        <v>30</v>
      </c>
    </row>
    <row r="139" spans="1:7" ht="12.75">
      <c r="A139" t="s">
        <v>9</v>
      </c>
      <c r="B139" t="s">
        <v>88</v>
      </c>
      <c r="D139" s="39">
        <v>0.85</v>
      </c>
      <c r="E139" s="1"/>
      <c r="F139" s="1"/>
      <c r="G139" s="1"/>
    </row>
    <row r="140" spans="1:7" ht="12.75">
      <c r="A140" t="s">
        <v>10</v>
      </c>
      <c r="B140" t="s">
        <v>80</v>
      </c>
      <c r="D140" s="32" t="s">
        <v>62</v>
      </c>
      <c r="E140" s="1"/>
      <c r="F140" s="1"/>
      <c r="G140" s="1"/>
    </row>
    <row r="141" spans="1:7" ht="13.5" thickBot="1">
      <c r="A141" t="s">
        <v>11</v>
      </c>
      <c r="B141" t="s">
        <v>14</v>
      </c>
      <c r="D141" s="32"/>
      <c r="E141" s="1"/>
      <c r="F141" s="1"/>
      <c r="G141" s="1"/>
    </row>
    <row r="142" spans="1:7" ht="13.5" thickBot="1">
      <c r="A142" t="s">
        <v>12</v>
      </c>
      <c r="B142" t="s">
        <v>87</v>
      </c>
      <c r="C142" t="s">
        <v>98</v>
      </c>
      <c r="D142" s="40">
        <f>INT((J9+300)/600)</f>
        <v>4</v>
      </c>
      <c r="E142" s="8" t="s">
        <v>41</v>
      </c>
      <c r="F142" s="27">
        <f>60*((J9+300)/600-INT((J9+300)/600))</f>
        <v>31.100000000000012</v>
      </c>
      <c r="G142" s="29" t="s">
        <v>30</v>
      </c>
    </row>
    <row r="143" spans="1:7" ht="12.75">
      <c r="A143" t="s">
        <v>13</v>
      </c>
      <c r="B143" t="s">
        <v>70</v>
      </c>
      <c r="D143" s="32" t="s">
        <v>62</v>
      </c>
      <c r="E143" s="1"/>
      <c r="F143" s="1"/>
      <c r="G143" s="1"/>
    </row>
    <row r="146" ht="13.5" thickBot="1"/>
    <row r="147" spans="1:7" ht="13.5" thickBot="1">
      <c r="A147" s="1" t="s">
        <v>57</v>
      </c>
      <c r="B147" s="70"/>
      <c r="D147" s="40"/>
      <c r="E147" s="24" t="s">
        <v>34</v>
      </c>
      <c r="F147" s="42"/>
      <c r="G147" s="29"/>
    </row>
    <row r="148" spans="1:7" ht="13.5" thickBot="1">
      <c r="A148" t="s">
        <v>7</v>
      </c>
      <c r="B148" t="s">
        <v>14</v>
      </c>
      <c r="D148" s="32"/>
      <c r="E148" s="1"/>
      <c r="F148" s="1"/>
      <c r="G148" s="1"/>
    </row>
    <row r="149" spans="1:7" ht="13.5" thickBot="1">
      <c r="A149" t="s">
        <v>8</v>
      </c>
      <c r="B149" t="s">
        <v>61</v>
      </c>
      <c r="C149" t="s">
        <v>99</v>
      </c>
      <c r="D149" s="40">
        <f>INT(J9*2/605)</f>
        <v>7</v>
      </c>
      <c r="E149" s="8" t="s">
        <v>41</v>
      </c>
      <c r="F149" s="27">
        <f>60*(2*J9/605-INT(2*J9/605))</f>
        <v>58.21487603305785</v>
      </c>
      <c r="G149" s="29" t="s">
        <v>30</v>
      </c>
    </row>
    <row r="150" spans="1:7" ht="12.75">
      <c r="A150" t="s">
        <v>9</v>
      </c>
      <c r="B150" t="s">
        <v>67</v>
      </c>
      <c r="D150" s="39">
        <v>0.85</v>
      </c>
      <c r="E150" s="1"/>
      <c r="F150" s="1"/>
      <c r="G150" s="1"/>
    </row>
    <row r="151" spans="1:7" ht="12.75">
      <c r="A151" t="s">
        <v>10</v>
      </c>
      <c r="B151" t="s">
        <v>80</v>
      </c>
      <c r="D151" s="32" t="s">
        <v>62</v>
      </c>
      <c r="E151" s="1"/>
      <c r="F151" s="1"/>
      <c r="G151" s="1"/>
    </row>
    <row r="152" spans="1:7" ht="13.5" thickBot="1">
      <c r="A152" t="s">
        <v>11</v>
      </c>
      <c r="B152" t="s">
        <v>14</v>
      </c>
      <c r="D152" s="32"/>
      <c r="E152" s="1"/>
      <c r="F152" s="1"/>
      <c r="G152" s="1"/>
    </row>
    <row r="153" spans="1:7" ht="13.5" thickBot="1">
      <c r="A153" t="s">
        <v>12</v>
      </c>
      <c r="B153" t="s">
        <v>85</v>
      </c>
      <c r="C153" t="s">
        <v>99</v>
      </c>
      <c r="D153" s="40">
        <f>INT(8.25*J9/600)</f>
        <v>33</v>
      </c>
      <c r="E153" s="8" t="s">
        <v>41</v>
      </c>
      <c r="F153" s="27">
        <f>60*(8.25*J9/600-INT(J9*8.25/600))</f>
        <v>9.074999999999847</v>
      </c>
      <c r="G153" s="29" t="s">
        <v>30</v>
      </c>
    </row>
    <row r="154" spans="1:7" ht="12.75">
      <c r="A154" t="s">
        <v>13</v>
      </c>
      <c r="B154" t="s">
        <v>56</v>
      </c>
      <c r="D154" s="32" t="s">
        <v>62</v>
      </c>
      <c r="E154" s="1"/>
      <c r="F154" s="1"/>
      <c r="G154" s="1"/>
    </row>
    <row r="157" ht="13.5" thickBot="1"/>
    <row r="158" spans="1:7" ht="13.5" thickBot="1">
      <c r="A158" s="1" t="s">
        <v>58</v>
      </c>
      <c r="B158" s="70"/>
      <c r="D158" s="40"/>
      <c r="E158" s="24" t="s">
        <v>34</v>
      </c>
      <c r="F158" s="42"/>
      <c r="G158" s="29"/>
    </row>
    <row r="159" spans="1:7" ht="13.5" thickBot="1">
      <c r="A159" t="s">
        <v>7</v>
      </c>
      <c r="B159" t="s">
        <v>14</v>
      </c>
      <c r="D159" s="32"/>
      <c r="E159" s="1"/>
      <c r="F159" s="1"/>
      <c r="G159" s="1"/>
    </row>
    <row r="160" spans="1:7" ht="13.5" thickBot="1">
      <c r="A160" t="s">
        <v>8</v>
      </c>
      <c r="B160" t="s">
        <v>91</v>
      </c>
      <c r="C160" t="s">
        <v>99</v>
      </c>
      <c r="D160" s="40">
        <f>INT(J9*2/605)</f>
        <v>7</v>
      </c>
      <c r="E160" s="8" t="s">
        <v>41</v>
      </c>
      <c r="F160" s="27">
        <f>60*(2*J9/605-INT(2*J9/605))</f>
        <v>58.21487603305785</v>
      </c>
      <c r="G160" s="29" t="s">
        <v>30</v>
      </c>
    </row>
    <row r="161" spans="1:7" ht="12.75">
      <c r="A161" t="s">
        <v>9</v>
      </c>
      <c r="B161" t="s">
        <v>67</v>
      </c>
      <c r="D161" s="39">
        <v>0.85</v>
      </c>
      <c r="E161" s="1"/>
      <c r="F161" s="1"/>
      <c r="G161" s="1"/>
    </row>
    <row r="162" spans="1:7" ht="12.75">
      <c r="A162" t="s">
        <v>10</v>
      </c>
      <c r="B162" t="s">
        <v>80</v>
      </c>
      <c r="D162" s="32" t="s">
        <v>72</v>
      </c>
      <c r="E162" s="1"/>
      <c r="F162" s="1"/>
      <c r="G162" s="1"/>
    </row>
    <row r="163" spans="1:7" ht="13.5" thickBot="1">
      <c r="A163" t="s">
        <v>11</v>
      </c>
      <c r="B163" t="s">
        <v>14</v>
      </c>
      <c r="D163" s="32"/>
      <c r="E163" s="1"/>
      <c r="F163" s="1"/>
      <c r="G163" s="1"/>
    </row>
    <row r="164" spans="1:7" ht="13.5" thickBot="1">
      <c r="A164" t="s">
        <v>12</v>
      </c>
      <c r="B164" t="s">
        <v>92</v>
      </c>
      <c r="C164" t="s">
        <v>99</v>
      </c>
      <c r="D164" s="40">
        <f>INT(10.35*J9/600)</f>
        <v>41</v>
      </c>
      <c r="E164" s="8" t="s">
        <v>41</v>
      </c>
      <c r="F164" s="27">
        <f>60*(10.35*J9/600-INT(J9*10.35/600))</f>
        <v>35.38499999999971</v>
      </c>
      <c r="G164" s="29" t="s">
        <v>30</v>
      </c>
    </row>
    <row r="165" spans="1:7" ht="12.75">
      <c r="A165" t="s">
        <v>13</v>
      </c>
      <c r="B165" t="s">
        <v>70</v>
      </c>
      <c r="D165" s="32" t="s">
        <v>72</v>
      </c>
      <c r="E165" s="1"/>
      <c r="F165" s="1"/>
      <c r="G165" s="1"/>
    </row>
    <row r="168" ht="13.5" thickBot="1"/>
    <row r="169" spans="1:7" ht="13.5" thickBot="1">
      <c r="A169" s="1" t="s">
        <v>59</v>
      </c>
      <c r="B169" s="70"/>
      <c r="D169" s="40"/>
      <c r="E169" s="24" t="s">
        <v>34</v>
      </c>
      <c r="F169" s="42"/>
      <c r="G169" s="29"/>
    </row>
    <row r="170" spans="1:7" ht="13.5" thickBot="1">
      <c r="A170" t="s">
        <v>7</v>
      </c>
      <c r="B170" t="s">
        <v>14</v>
      </c>
      <c r="D170" s="32"/>
      <c r="E170" s="1"/>
      <c r="F170" s="1"/>
      <c r="G170" s="1"/>
    </row>
    <row r="171" spans="1:7" ht="13.5" thickBot="1">
      <c r="A171" t="s">
        <v>8</v>
      </c>
      <c r="B171" t="s">
        <v>93</v>
      </c>
      <c r="C171" t="s">
        <v>99</v>
      </c>
      <c r="D171" s="40">
        <f>INT(J9*2/605)</f>
        <v>7</v>
      </c>
      <c r="E171" s="8" t="s">
        <v>41</v>
      </c>
      <c r="F171" s="27">
        <f>60*(2*J9/605-INT(2*J9/605))</f>
        <v>58.21487603305785</v>
      </c>
      <c r="G171" s="29" t="s">
        <v>30</v>
      </c>
    </row>
    <row r="172" spans="1:7" ht="12.75">
      <c r="A172" t="s">
        <v>9</v>
      </c>
      <c r="B172" t="s">
        <v>67</v>
      </c>
      <c r="D172" s="39">
        <v>0.85</v>
      </c>
      <c r="E172" s="1"/>
      <c r="F172" s="1"/>
      <c r="G172" s="1"/>
    </row>
    <row r="173" spans="1:7" ht="12.75">
      <c r="A173" t="s">
        <v>10</v>
      </c>
      <c r="B173" t="s">
        <v>80</v>
      </c>
      <c r="D173" s="32" t="s">
        <v>72</v>
      </c>
      <c r="E173" s="1"/>
      <c r="F173" s="1"/>
      <c r="G173" s="1"/>
    </row>
    <row r="174" spans="1:7" ht="13.5" thickBot="1">
      <c r="A174" t="s">
        <v>11</v>
      </c>
      <c r="B174" t="s">
        <v>14</v>
      </c>
      <c r="D174" s="32"/>
      <c r="E174" s="1"/>
      <c r="F174" s="1"/>
      <c r="G174" s="1"/>
    </row>
    <row r="175" spans="1:7" ht="13.5" thickBot="1">
      <c r="A175" t="s">
        <v>12</v>
      </c>
      <c r="B175" t="s">
        <v>65</v>
      </c>
      <c r="C175" t="s">
        <v>99</v>
      </c>
      <c r="D175" s="40">
        <f>INT(12.45*J9/600)</f>
        <v>50</v>
      </c>
      <c r="E175" s="8" t="s">
        <v>41</v>
      </c>
      <c r="F175" s="27">
        <f>60*(12.45*J9/600-INT(J9*12.45/600))</f>
        <v>1.6949999999995669</v>
      </c>
      <c r="G175" s="29" t="s">
        <v>30</v>
      </c>
    </row>
    <row r="176" spans="1:7" ht="12.75">
      <c r="A176" t="s">
        <v>13</v>
      </c>
      <c r="B176" t="s">
        <v>70</v>
      </c>
      <c r="D176" s="32" t="s">
        <v>72</v>
      </c>
      <c r="E176" s="1"/>
      <c r="F176" s="1"/>
      <c r="G176" s="1"/>
    </row>
    <row r="179" ht="13.5" thickBot="1"/>
    <row r="180" spans="1:7" ht="13.5" thickBot="1">
      <c r="A180" s="1" t="s">
        <v>60</v>
      </c>
      <c r="B180" s="70"/>
      <c r="D180" s="40"/>
      <c r="E180" s="24" t="s">
        <v>34</v>
      </c>
      <c r="F180" s="42"/>
      <c r="G180" s="29"/>
    </row>
    <row r="181" spans="1:7" ht="12.75">
      <c r="A181" t="s">
        <v>7</v>
      </c>
      <c r="B181" t="s">
        <v>14</v>
      </c>
      <c r="D181" s="32"/>
      <c r="E181" s="1"/>
      <c r="F181" s="1"/>
      <c r="G181" s="1"/>
    </row>
    <row r="182" spans="1:7" ht="12.75">
      <c r="A182" t="s">
        <v>8</v>
      </c>
      <c r="B182" t="s">
        <v>94</v>
      </c>
      <c r="D182" s="32" t="s">
        <v>96</v>
      </c>
      <c r="E182" s="1"/>
      <c r="F182" s="1"/>
      <c r="G182" s="1"/>
    </row>
    <row r="183" spans="1:7" ht="12.75">
      <c r="A183" t="s">
        <v>9</v>
      </c>
      <c r="B183" t="s">
        <v>14</v>
      </c>
      <c r="D183" s="32"/>
      <c r="E183" s="1"/>
      <c r="F183" s="1"/>
      <c r="G183" s="1"/>
    </row>
    <row r="184" spans="1:7" ht="12.75">
      <c r="A184" t="s">
        <v>10</v>
      </c>
      <c r="B184" t="s">
        <v>69</v>
      </c>
      <c r="D184" s="32" t="s">
        <v>72</v>
      </c>
      <c r="E184" s="1"/>
      <c r="F184" s="1"/>
      <c r="G184" s="1"/>
    </row>
    <row r="185" spans="1:7" ht="12.75">
      <c r="A185" t="s">
        <v>11</v>
      </c>
      <c r="B185" t="s">
        <v>67</v>
      </c>
      <c r="D185" s="32" t="s">
        <v>72</v>
      </c>
      <c r="E185" s="1"/>
      <c r="F185" s="1"/>
      <c r="G185" s="1"/>
    </row>
    <row r="186" spans="1:7" ht="13.5" thickBot="1">
      <c r="A186" t="s">
        <v>12</v>
      </c>
      <c r="B186" t="s">
        <v>14</v>
      </c>
      <c r="D186" s="32"/>
      <c r="E186" s="1"/>
      <c r="F186" s="1"/>
      <c r="G186" s="1"/>
    </row>
    <row r="187" spans="1:7" ht="13.5" thickBot="1">
      <c r="A187" t="s">
        <v>13</v>
      </c>
      <c r="B187" t="s">
        <v>95</v>
      </c>
      <c r="D187" s="58">
        <f>INT(J15/3600)</f>
        <v>1</v>
      </c>
      <c r="E187" s="59" t="s">
        <v>97</v>
      </c>
      <c r="F187" s="59">
        <f>INT(60*((J15/3600)-F19))</f>
        <v>26</v>
      </c>
      <c r="G187" s="60" t="s">
        <v>41</v>
      </c>
    </row>
    <row r="188" spans="4:7" ht="13.5" thickBot="1">
      <c r="D188" s="58">
        <f>INT(J15/3600)</f>
        <v>1</v>
      </c>
      <c r="E188" s="59" t="s">
        <v>97</v>
      </c>
      <c r="F188" s="59">
        <f>G19+2</f>
        <v>28</v>
      </c>
      <c r="G188" s="60" t="s">
        <v>41</v>
      </c>
    </row>
  </sheetData>
  <sheetProtection formatCells="0" formatColumns="0" formatRows="0" selectLockedCell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 Garcia</dc:creator>
  <cp:keywords/>
  <dc:description/>
  <cp:lastModifiedBy>claude</cp:lastModifiedBy>
  <dcterms:created xsi:type="dcterms:W3CDTF">2008-07-05T11:03:05Z</dcterms:created>
  <dcterms:modified xsi:type="dcterms:W3CDTF">2010-11-16T23:06:40Z</dcterms:modified>
  <cp:category/>
  <cp:version/>
  <cp:contentType/>
  <cp:contentStatus/>
</cp:coreProperties>
</file>